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Assumptions" sheetId="1" state="visible" r:id="rId3"/>
    <sheet name="Comparison" sheetId="2" state="visible" r:id="rId4"/>
  </sheets>
  <definedNames>
    <definedName function="false" hidden="false" localSheetId="0" name="_xlnm.Print_Titles" vbProcedure="false">Assumptions!$1:$4</definedName>
    <definedName function="false" hidden="true" localSheetId="0" name="_xlnm._FilterDatabase" vbProcedure="false">Assumptions!$A$4:$C$32</definedName>
    <definedName function="false" hidden="false" localSheetId="1" name="_xlnm.Print_Area" vbProcedure="false">Comparison!$A$1:$H$33</definedName>
    <definedName function="false" hidden="false" localSheetId="1" name="_xlnm.Print_Titles" vbProcedure="false">Comparison!$1:$7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User-editable planning default supplied in the workbook request.</t>
        </r>
      </text>
    </comment>
    <comment ref="B6" authorId="0">
      <text>
        <r>
          <rPr>
            <sz val="10"/>
            <rFont val="Arial"/>
            <family val="2"/>
          </rPr>
          <t xml:space="preserve">User-editable planning default supplied in the workbook request.</t>
        </r>
      </text>
    </comment>
    <comment ref="B7" authorId="0">
      <text>
        <r>
          <rPr>
            <sz val="10"/>
            <rFont val="Arial"/>
            <family val="2"/>
          </rPr>
          <t xml:space="preserve">Planning estimate from the conversation; replace with a live dealer quote.</t>
        </r>
      </text>
    </comment>
    <comment ref="B8" authorId="0">
      <text>
        <r>
          <rPr>
            <sz val="10"/>
            <rFont val="Arial"/>
            <family val="2"/>
          </rPr>
          <t xml:space="preserve">Planning estimate from the conversation; replace with expected net proceeds.</t>
        </r>
      </text>
    </comment>
    <comment ref="B9" authorId="0">
      <text>
        <r>
          <rPr>
            <sz val="10"/>
            <rFont val="Arial"/>
            <family val="2"/>
          </rPr>
          <t xml:space="preserve">Planning default for the user’s location; confirm the transaction-specific rate.</t>
        </r>
      </text>
    </comment>
    <comment ref="B10" authorId="0">
      <text>
        <r>
          <rPr>
            <sz val="10"/>
            <rFont val="Arial"/>
            <family val="2"/>
          </rPr>
          <t xml:space="preserve">User-editable planning default; replace with the applicable utility tariff.</t>
        </r>
      </text>
    </comment>
    <comment ref="B11" authorId="0">
      <text>
        <r>
          <rPr>
            <sz val="10"/>
            <rFont val="Arial"/>
            <family val="2"/>
          </rPr>
          <t xml:space="preserve">Planning price supplied in the workbook request; verify at order time.</t>
        </r>
      </text>
    </comment>
    <comment ref="B12" authorId="0">
      <text>
        <r>
          <rPr>
            <sz val="10"/>
            <rFont val="Arial"/>
            <family val="2"/>
          </rPr>
          <t xml:space="preserve">Planning estimate supplied in the workbook request; verify on the order sheet.</t>
        </r>
      </text>
    </comment>
    <comment ref="B13" authorId="0">
      <text>
        <r>
          <rPr>
            <sz val="10"/>
            <rFont val="Arial"/>
            <family val="2"/>
          </rPr>
          <t xml:space="preserve">Planning price supplied in the workbook request; verify at order time.</t>
        </r>
      </text>
    </comment>
    <comment ref="B14" authorId="0">
      <text>
        <r>
          <rPr>
            <sz val="10"/>
            <rFont val="Arial"/>
            <family val="2"/>
          </rPr>
          <t xml:space="preserve">Planning estimate supplied in the workbook request; verify on the order sheet.</t>
        </r>
      </text>
    </comment>
    <comment ref="B15" authorId="0">
      <text>
        <r>
          <rPr>
            <sz val="10"/>
            <rFont val="Arial"/>
            <family val="2"/>
          </rPr>
          <t xml:space="preserve">Dealer asking price supplied in the workbook request.</t>
        </r>
      </text>
    </comment>
    <comment ref="B16" authorId="0">
      <text>
        <r>
          <rPr>
            <sz val="10"/>
            <rFont val="Arial"/>
            <family val="2"/>
          </rPr>
          <t xml:space="preserve">Planning estimate; replace with a written transport quote.</t>
        </r>
      </text>
    </comment>
    <comment ref="B17" authorId="0">
      <text>
        <r>
          <rPr>
            <sz val="10"/>
            <rFont val="Arial"/>
            <family val="2"/>
          </rPr>
          <t xml:space="preserve">Default supplied in the workbook request; confirm with the dealer.</t>
        </r>
      </text>
    </comment>
    <comment ref="B18" authorId="0">
      <text>
        <r>
          <rPr>
            <sz val="10"/>
            <rFont val="Arial"/>
            <family val="2"/>
          </rPr>
          <t xml:space="preserve">Planning estimate; obtain a VIN-specific quote before deciding.</t>
        </r>
      </text>
    </comment>
    <comment ref="B19" authorId="0">
      <text>
        <r>
          <rPr>
            <sz val="10"/>
            <rFont val="Arial"/>
            <family val="2"/>
          </rPr>
          <t xml:space="preserve">Planning estimate; obtain a VIN-specific quote before deciding.</t>
        </r>
      </text>
    </comment>
    <comment ref="B20" authorId="0">
      <text>
        <r>
          <rPr>
            <sz val="10"/>
            <rFont val="Arial"/>
            <family val="2"/>
          </rPr>
          <t xml:space="preserve">Planning efficiency assumption supplied in the workbook request.</t>
        </r>
      </text>
    </comment>
    <comment ref="B21" authorId="0">
      <text>
        <r>
          <rPr>
            <sz val="10"/>
            <rFont val="Arial"/>
            <family val="2"/>
          </rPr>
          <t xml:space="preserve">Planning efficiency assumption supplied in the workbook request.</t>
        </r>
      </text>
    </comment>
    <comment ref="B22" authorId="0">
      <text>
        <r>
          <rPr>
            <sz val="10"/>
            <rFont val="Arial"/>
            <family val="2"/>
          </rPr>
          <t xml:space="preserve">Planning estimate supplied in the workbook request.</t>
        </r>
      </text>
    </comment>
    <comment ref="B23" authorId="0">
      <text>
        <r>
          <rPr>
            <sz val="10"/>
            <rFont val="Arial"/>
            <family val="2"/>
          </rPr>
          <t xml:space="preserve">Planning estimate supplied in the workbook request.</t>
        </r>
      </text>
    </comment>
    <comment ref="B24" authorId="0">
      <text>
        <r>
          <rPr>
            <sz val="10"/>
            <rFont val="Arial"/>
            <family val="2"/>
          </rPr>
          <t xml:space="preserve">Planning estimate supplied in the workbook request.</t>
        </r>
      </text>
    </comment>
    <comment ref="B25" authorId="0">
      <text>
        <r>
          <rPr>
            <sz val="10"/>
            <rFont val="Arial"/>
            <family val="2"/>
          </rPr>
          <t xml:space="preserve">Planning estimate supplied in the workbook request.</t>
        </r>
      </text>
    </comment>
    <comment ref="B26" authorId="0">
      <text>
        <r>
          <rPr>
            <sz val="10"/>
            <rFont val="Arial"/>
            <family val="2"/>
          </rPr>
          <t xml:space="preserve">Current planning assumption supplied in the workbook request; verify before ordering.</t>
        </r>
      </text>
    </comment>
    <comment ref="B27" authorId="0">
      <text>
        <r>
          <rPr>
            <sz val="10"/>
            <rFont val="Arial"/>
            <family val="2"/>
          </rPr>
          <t xml:space="preserve">Planning estimate at the selected ownership horizon.</t>
        </r>
      </text>
    </comment>
    <comment ref="B28" authorId="0">
      <text>
        <r>
          <rPr>
            <sz val="10"/>
            <rFont val="Arial"/>
            <family val="2"/>
          </rPr>
          <t xml:space="preserve">Planning estimate at the selected ownership horizon.</t>
        </r>
      </text>
    </comment>
    <comment ref="B29" authorId="0">
      <text>
        <r>
          <rPr>
            <sz val="10"/>
            <rFont val="Arial"/>
            <family val="2"/>
          </rPr>
          <t xml:space="preserve">Planning estimate at the selected ownership horizon.</t>
        </r>
      </text>
    </comment>
    <comment ref="B30" authorId="0">
      <text>
        <r>
          <rPr>
            <sz val="10"/>
            <rFont val="Arial"/>
            <family val="2"/>
          </rPr>
          <t xml:space="preserve">Planning estimate at the selected ownership horizon.</t>
        </r>
      </text>
    </comment>
    <comment ref="B31" authorId="0">
      <text>
        <r>
          <rPr>
            <sz val="10"/>
            <rFont val="Arial"/>
            <family val="2"/>
          </rPr>
          <t xml:space="preserve">One-time planning reserve for falcon doors and air suspension.</t>
        </r>
      </text>
    </comment>
    <comment ref="B32" authorId="0">
      <text>
        <r>
          <rPr>
            <sz val="10"/>
            <rFont val="Arial"/>
            <family val="2"/>
          </rPr>
          <t xml:space="preserve">User-editable planning default supplied in the workbook request.</t>
        </r>
      </text>
    </comment>
    <comment ref="B36" authorId="0">
      <text>
        <r>
          <rPr>
            <sz val="10"/>
            <rFont val="Arial"/>
            <family val="2"/>
          </rPr>
          <t xml:space="preserve">0 = subscription off; 1 = subscription on. Editable by user.</t>
        </r>
      </text>
    </comment>
    <comment ref="B37" authorId="0">
      <text>
        <r>
          <rPr>
            <sz val="10"/>
            <rFont val="Arial"/>
            <family val="2"/>
          </rPr>
          <t xml:space="preserve">0 = subscription off; 1 = subscription on. Editable by user.</t>
        </r>
      </text>
    </comment>
    <comment ref="B38" authorId="0">
      <text>
        <r>
          <rPr>
            <sz val="10"/>
            <rFont val="Arial"/>
            <family val="2"/>
          </rPr>
          <t xml:space="preserve">0 = subscription off; 1 = subscription on. Editable by user.</t>
        </r>
      </text>
    </comment>
    <comment ref="B39" authorId="0">
      <text>
        <r>
          <rPr>
            <sz val="10"/>
            <rFont val="Arial"/>
            <family val="2"/>
          </rPr>
          <t xml:space="preserve">0 = subscription off; 1 = subscription on. Editable by user.</t>
        </r>
      </text>
    </comment>
    <comment ref="B40" authorId="0">
      <text>
        <r>
          <rPr>
            <sz val="10"/>
            <rFont val="Arial"/>
            <family val="2"/>
          </rPr>
          <t xml:space="preserve">0 = subscription off; 1 = subscription on. Editable by user.</t>
        </r>
      </text>
    </comment>
    <comment ref="B41" authorId="0">
      <text>
        <r>
          <rPr>
            <sz val="10"/>
            <rFont val="Arial"/>
            <family val="2"/>
          </rPr>
          <t xml:space="preserve">0 = subscription off; 1 = subscription on. Editable by user.</t>
        </r>
      </text>
    </comment>
    <comment ref="B42" authorId="0">
      <text>
        <r>
          <rPr>
            <sz val="10"/>
            <rFont val="Arial"/>
            <family val="2"/>
          </rPr>
          <t xml:space="preserve">0 = subscription off; 1 = subscription on. Editable by user.</t>
        </r>
      </text>
    </comment>
    <comment ref="B46" authorId="0">
      <text>
        <r>
          <rPr>
            <sz val="10"/>
            <rFont val="Arial"/>
            <family val="2"/>
          </rPr>
          <t xml:space="preserve">Used to annualize the monthly FSD subscription.</t>
        </r>
      </text>
    </comment>
    <comment ref="B47" authorId="0">
      <text>
        <r>
          <rPr>
            <sz val="10"/>
            <rFont val="Arial"/>
            <family val="2"/>
          </rPr>
          <t xml:space="preserve">Efficiency is entered as kWh per 100 miles.</t>
        </r>
      </text>
    </comment>
    <comment ref="B48" authorId="0">
      <text>
        <r>
          <rPr>
            <sz val="10"/>
            <rFont val="Arial"/>
            <family val="2"/>
          </rPr>
          <t xml:space="preserve">Used where a scenario has no applicable cost or credit.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1" authorId="0">
      <text>
        <r>
          <rPr>
            <sz val="10"/>
            <rFont val="Arial"/>
            <family val="2"/>
          </rPr>
          <t xml:space="preserve">California sales tax is calculated on purchase price plus destination/doc fees. The trade-in does not reduce taxable value.</t>
        </r>
      </text>
    </comment>
    <comment ref="A17" authorId="0">
      <text>
        <r>
          <rPr>
            <sz val="10"/>
            <rFont val="Arial"/>
            <family val="2"/>
          </rPr>
          <t xml:space="preserve">Estimate = ROUNDUP(total miles ÷ tire life, 0) × tire-set cost. This conservatively counts each full replacement set needed over the horizon.</t>
        </r>
      </text>
    </comment>
    <comment ref="A21" authorId="0">
      <text>
        <r>
          <rPr>
            <sz val="10"/>
            <rFont val="Arial"/>
            <family val="2"/>
          </rPr>
          <t xml:space="preserve">Forward cash-flow total = net cash outlay + insurance + charging + tires + FSD + maintenance − ending residual value.</t>
        </r>
      </text>
    </comment>
  </commentList>
</comments>
</file>

<file path=xl/sharedStrings.xml><?xml version="1.0" encoding="utf-8"?>
<sst xmlns="http://schemas.openxmlformats.org/spreadsheetml/2006/main" count="119" uniqueCount="94">
  <si>
    <t xml:space="preserve">Tesla 5-Year Ownership Analysis — Assumptions</t>
  </si>
  <si>
    <t xml:space="preserve">Edit the yellow cells in column B. Every scenario calculation updates automatically.</t>
  </si>
  <si>
    <t xml:space="preserve">Assumption</t>
  </si>
  <si>
    <t xml:space="preserve">Editable value</t>
  </si>
  <si>
    <t xml:space="preserve">Planning note / provenance</t>
  </si>
  <si>
    <t xml:space="preserve">Ownership horizon (years)</t>
  </si>
  <si>
    <t xml:space="preserve">User-editable planning default supplied in the workbook request.</t>
  </si>
  <si>
    <t xml:space="preserve">Miles driven per year</t>
  </si>
  <si>
    <t xml:space="preserve">Trade-in value, 2021 Model Y</t>
  </si>
  <si>
    <t xml:space="preserve">Planning estimate from the conversation; replace with a live dealer quote.</t>
  </si>
  <si>
    <t xml:space="preserve">Private-party sale value, 2021 Model Y (for cash scenarios)</t>
  </si>
  <si>
    <t xml:space="preserve">Planning estimate from the conversation; replace with expected net proceeds.</t>
  </si>
  <si>
    <t xml:space="preserve">CA sales tax rate</t>
  </si>
  <si>
    <t xml:space="preserve">Planning default for the user’s location; confirm the transaction-specific rate.</t>
  </si>
  <si>
    <t xml:space="preserve">Home charging rate ($/kWh, off-peak)</t>
  </si>
  <si>
    <t xml:space="preserve">User-editable planning default; replace with the applicable utility tariff.</t>
  </si>
  <si>
    <t xml:space="preserve">New Model Y Premium AWD price</t>
  </si>
  <si>
    <t xml:space="preserve">Planning price supplied in the workbook request; verify at order time.</t>
  </si>
  <si>
    <t xml:space="preserve">New Model Y destination/doc fees</t>
  </si>
  <si>
    <t xml:space="preserve">Planning estimate supplied in the workbook request; verify on the order sheet.</t>
  </si>
  <si>
    <t xml:space="preserve">Model Y L Launch Series price</t>
  </si>
  <si>
    <t xml:space="preserve">Model Y L destination/doc fees</t>
  </si>
  <si>
    <t xml:space="preserve">Used 2024 Model X price</t>
  </si>
  <si>
    <t xml:space="preserve">Dealer asking price supplied in the workbook request.</t>
  </si>
  <si>
    <t xml:space="preserve">Model X transport Oregon to California</t>
  </si>
  <si>
    <t xml:space="preserve">Planning estimate; replace with a written transport quote.</t>
  </si>
  <si>
    <t xml:space="preserve">Model X doc fee</t>
  </si>
  <si>
    <t xml:space="preserve">Default supplied in the workbook request; confirm with the dealer.</t>
  </si>
  <si>
    <t xml:space="preserve">Insurance per year, Model Y</t>
  </si>
  <si>
    <t xml:space="preserve">Planning estimate; obtain a VIN-specific quote before deciding.</t>
  </si>
  <si>
    <t xml:space="preserve">Insurance per year, Model X</t>
  </si>
  <si>
    <t xml:space="preserve">Efficiency Model Y (kWh per 100 mi)</t>
  </si>
  <si>
    <t xml:space="preserve">Planning efficiency assumption supplied in the workbook request.</t>
  </si>
  <si>
    <t xml:space="preserve">Efficiency Model X (kWh per 100 mi)</t>
  </si>
  <si>
    <t xml:space="preserve">Tire set cost, Model Y</t>
  </si>
  <si>
    <t xml:space="preserve">Planning estimate supplied in the workbook request.</t>
  </si>
  <si>
    <t xml:space="preserve">Tire life, Model Y (miles)</t>
  </si>
  <si>
    <t xml:space="preserve">Tire set cost, Model X</t>
  </si>
  <si>
    <t xml:space="preserve">Tire life, Model X (miles)</t>
  </si>
  <si>
    <t xml:space="preserve">FSD subscription ($/month)</t>
  </si>
  <si>
    <t xml:space="preserve">Current planning assumption supplied in the workbook request; verify before ordering.</t>
  </si>
  <si>
    <t xml:space="preserve">Residual value — keep 2021 Model Y</t>
  </si>
  <si>
    <t xml:space="preserve">Planning estimate at the selected ownership horizon.</t>
  </si>
  <si>
    <t xml:space="preserve">Residual value — new Model Y</t>
  </si>
  <si>
    <t xml:space="preserve">Residual value — Model Y L</t>
  </si>
  <si>
    <t xml:space="preserve">Residual value — used Model X</t>
  </si>
  <si>
    <t xml:space="preserve">Model X extra maintenance reserve</t>
  </si>
  <si>
    <t xml:space="preserve">One-time planning reserve for falcon doors and air suspension.</t>
  </si>
  <si>
    <t xml:space="preserve">Misc maintenance per year (any car)</t>
  </si>
  <si>
    <t xml:space="preserve">FSD subscription toggles (0 = off, 1 = on)</t>
  </si>
  <si>
    <t xml:space="preserve">Keep 2021 Y</t>
  </si>
  <si>
    <t xml:space="preserve">Set to 1 only if this scenario needs the $99/month FSD subscription.</t>
  </si>
  <si>
    <t xml:space="preserve">New Model Y (trade-in)</t>
  </si>
  <si>
    <t xml:space="preserve">New Model Y (cash, no trade)</t>
  </si>
  <si>
    <t xml:space="preserve">Model Y L (trade-in)</t>
  </si>
  <si>
    <t xml:space="preserve">Model Y L (cash, no trade)</t>
  </si>
  <si>
    <t xml:space="preserve">Used Model X (trade-in)</t>
  </si>
  <si>
    <t xml:space="preserve">Used Model X (cash, no trade)</t>
  </si>
  <si>
    <t xml:space="preserve">Calculation constants</t>
  </si>
  <si>
    <t xml:space="preserve">Months per year</t>
  </si>
  <si>
    <t xml:space="preserve">Used to annualize the monthly FSD subscription.</t>
  </si>
  <si>
    <t xml:space="preserve">Miles per efficiency unit</t>
  </si>
  <si>
    <t xml:space="preserve">Efficiency is entered as kWh per 100 miles.</t>
  </si>
  <si>
    <t xml:space="preserve">Zero / not applicable</t>
  </si>
  <si>
    <t xml:space="preserve">Used where a scenario has no applicable cost or credit.</t>
  </si>
  <si>
    <t xml:space="preserve">Tesla 5-Year Ownership Cost Comparison</t>
  </si>
  <si>
    <t xml:space="preserve">Forward cash-flow view. Change the yellow/blue inputs on Assumptions; formulas and totals recalculate.</t>
  </si>
  <si>
    <t xml:space="preserve">FSD subscription toggle</t>
  </si>
  <si>
    <t xml:space="preserve">Toggle inputs live on Assumptions: 0 = off, 1 = on. Use 1 only when lane-keeping requires the paid FSD subscription.</t>
  </si>
  <si>
    <t xml:space="preserve">Cost item</t>
  </si>
  <si>
    <t xml:space="preserve">Purchase price</t>
  </si>
  <si>
    <t xml:space="preserve">Destination / doc / fees</t>
  </si>
  <si>
    <t xml:space="preserve">Transport</t>
  </si>
  <si>
    <t xml:space="preserve">Sales tax</t>
  </si>
  <si>
    <t xml:space="preserve">Less: trade-in credit</t>
  </si>
  <si>
    <t xml:space="preserve">Less: private-sale proceeds of 2021 Y</t>
  </si>
  <si>
    <t xml:space="preserve">NET CASH OUTLAY</t>
  </si>
  <si>
    <t xml:space="preserve">Insurance over horizon</t>
  </si>
  <si>
    <t xml:space="preserve">Charging over horizon</t>
  </si>
  <si>
    <t xml:space="preserve">Tires over horizon</t>
  </si>
  <si>
    <t xml:space="preserve">FSD subscription over horizon</t>
  </si>
  <si>
    <t xml:space="preserve">Other maintenance</t>
  </si>
  <si>
    <t xml:space="preserve">Less: residual value at end of horizon</t>
  </si>
  <si>
    <t xml:space="preserve">TOTAL COST OF OWNERSHIP</t>
  </si>
  <si>
    <t xml:space="preserve">Notes &amp; caveats</t>
  </si>
  <si>
    <t xml:space="preserve">• Federal EV tax credits ($7,500 new / $4,000 used) expired for vehicles acquired after September 30, 2025; this model applies no federal EV credit.</t>
  </si>
  <si>
    <t xml:space="preserve">• Tesla removed Basic Autopilot as standard on new cars in January 2026: base trims ship with traffic-aware cruise control only, and lane-keeping requires the FSD subscription. Premium/Performance trims reportedly retain standard Autopilot—verify on Tesla’s configurator at order time. The 2021 Model Y and used 2024 Model X retain free Autopilot.</t>
  </si>
  <si>
    <t xml:space="preserve">• Insurance and residual values are planning estimates. Get VIN-specific insurance quotes before deciding.</t>
  </si>
  <si>
    <t xml:space="preserve">• Model Y L in the U.S. is currently Launch Series only at $61,990; a cheaper trim may arrive later.</t>
  </si>
  <si>
    <t xml:space="preserve">• Battery/drive-unit warranty: 2021 Model Y to 120,000 miles (about 64,000 miles remaining); 2024 Model X to 150,000 miles.</t>
  </si>
  <si>
    <t xml:space="preserve">• California gives no sales-tax credit for trade-ins, so the trade-in does not reduce sales tax in this model.</t>
  </si>
  <si>
    <t xml:space="preserve">• Tire estimate uses ROUNDUP(total horizon miles ÷ tire life) × tire-set cost; it is deliberately simple and may overstate cost when an initial set has substantial remaining life.</t>
  </si>
  <si>
    <t xml:space="preserve">• This is a forward cash-flow comparison. The Keep 2021 Y scenario does not charge the car’s current market value as an opportunity cost; cash-purchase scenarios include private-sale proceeds as an immediate offset.</t>
  </si>
  <si>
    <t xml:space="preserve">• All product, tax, warranty, and feature statements above were supplied as planning assumptions in the workbook brief. Re-verify current terms before signing a purchase agreement.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</si>
</sst>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\$#,##0;&quot;($&quot;#,##0\);\-"/>
    <numFmt numFmtId="167" formatCode="0.000%"/>
    <numFmt numFmtId="168" formatCode="\$0.00"/>
    <numFmt numFmtId="169" formatCode="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0"/>
      <color rgb="FF1D273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theme="1"/>
      <name val="Arial"/>
      <family val="2"/>
      <charset val="1"/>
    </font>
    <font>
      <sz val="11"/>
      <color rgb="FF0000FF"/>
      <name val="Arial"/>
      <family val="0"/>
      <charset val="1"/>
    </font>
    <font>
      <sz val="10"/>
      <name val="Arial"/>
      <family val="2"/>
    </font>
    <font>
      <b val="true"/>
      <sz val="11"/>
      <color rgb="FF008000"/>
      <name val="Arial"/>
      <family val="0"/>
      <charset val="1"/>
    </font>
    <font>
      <i val="true"/>
      <sz val="9"/>
      <color rgb="FF1D2731"/>
      <name val="Arial"/>
      <family val="0"/>
      <charset val="1"/>
    </font>
    <font>
      <sz val="11"/>
      <color rgb="FF1D2731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1D2731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9"/>
      <color rgb="FF1D2731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324D"/>
        <bgColor rgb="FF1D2731"/>
      </patternFill>
    </fill>
    <fill>
      <patternFill patternType="solid">
        <fgColor rgb="FF1F7A8C"/>
        <bgColor rgb="FF008080"/>
      </patternFill>
    </fill>
    <fill>
      <patternFill patternType="solid">
        <fgColor rgb="FFFFF2CC"/>
        <bgColor rgb="FFE7ECF0"/>
      </patternFill>
    </fill>
    <fill>
      <patternFill patternType="solid">
        <fgColor rgb="FFD9EAF7"/>
        <bgColor rgb="FFDDEFF2"/>
      </patternFill>
    </fill>
    <fill>
      <patternFill patternType="solid">
        <fgColor rgb="FFDDEFF2"/>
        <bgColor rgb="FFD9EAF7"/>
      </patternFill>
    </fill>
    <fill>
      <patternFill patternType="solid">
        <fgColor rgb="FFE7ECF0"/>
        <bgColor rgb="FFDDEFF2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2D9"/>
      </bottom>
      <diagonal/>
    </border>
    <border diagonalUp="false" diagonalDown="false">
      <left/>
      <right/>
      <top style="medium">
        <color rgb="FF17324D"/>
      </top>
      <bottom style="medium">
        <color rgb="FF17324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7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5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6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5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7A8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8C"/>
      <rgbColor rgb="FFC0C0C0"/>
      <rgbColor rgb="FF808080"/>
      <rgbColor rgb="FF9999FF"/>
      <rgbColor rgb="FF993366"/>
      <rgbColor rgb="FFFFF2CC"/>
      <rgbColor rgb="FFDDEFF2"/>
      <rgbColor rgb="FF660066"/>
      <rgbColor rgb="FFFF8080"/>
      <rgbColor rgb="FF0066CC"/>
      <rgbColor rgb="FFC9D2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AF7"/>
      <rgbColor rgb="FFE7ECF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24D"/>
      <rgbColor rgb="FF339966"/>
      <rgbColor rgb="FF003300"/>
      <rgbColor rgb="FF333300"/>
      <rgbColor rgb="FF993300"/>
      <rgbColor rgb="FF993366"/>
      <rgbColor rgb="FF333399"/>
      <rgbColor rgb="FF1D273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53"/>
    <col collapsed="false" customWidth="true" hidden="false" outlineLevel="0" max="2" min="2" style="0" width="20"/>
    <col collapsed="false" customWidth="true" hidden="false" outlineLevel="0" max="3" min="3" style="0" width="66"/>
  </cols>
  <sheetData>
    <row r="1" customFormat="false" ht="30" hidden="false" customHeight="true" outlineLevel="0" collapsed="false">
      <c r="A1" s="1" t="s">
        <v>0</v>
      </c>
      <c r="B1" s="1"/>
      <c r="C1" s="1"/>
    </row>
    <row r="2" customFormat="false" ht="15" hidden="false" customHeight="true" outlineLevel="0" collapsed="false">
      <c r="A2" s="2" t="s">
        <v>1</v>
      </c>
      <c r="B2" s="2"/>
      <c r="C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</row>
    <row r="5" customFormat="false" ht="15" hidden="false" customHeight="false" outlineLevel="0" collapsed="false">
      <c r="A5" s="4" t="s">
        <v>5</v>
      </c>
      <c r="B5" s="5" t="n">
        <v>5</v>
      </c>
      <c r="C5" s="4" t="s">
        <v>6</v>
      </c>
    </row>
    <row r="6" customFormat="false" ht="15" hidden="false" customHeight="false" outlineLevel="0" collapsed="false">
      <c r="A6" s="4" t="s">
        <v>7</v>
      </c>
      <c r="B6" s="5" t="n">
        <v>12000</v>
      </c>
      <c r="C6" s="4" t="s">
        <v>6</v>
      </c>
    </row>
    <row r="7" customFormat="false" ht="15" hidden="false" customHeight="false" outlineLevel="0" collapsed="false">
      <c r="A7" s="4" t="s">
        <v>8</v>
      </c>
      <c r="B7" s="6" t="n">
        <v>24000</v>
      </c>
      <c r="C7" s="4" t="s">
        <v>9</v>
      </c>
    </row>
    <row r="8" customFormat="false" ht="15" hidden="false" customHeight="false" outlineLevel="0" collapsed="false">
      <c r="A8" s="4" t="s">
        <v>10</v>
      </c>
      <c r="B8" s="6" t="n">
        <v>26500</v>
      </c>
      <c r="C8" s="4" t="s">
        <v>11</v>
      </c>
    </row>
    <row r="9" customFormat="false" ht="15" hidden="false" customHeight="false" outlineLevel="0" collapsed="false">
      <c r="A9" s="4" t="s">
        <v>12</v>
      </c>
      <c r="B9" s="7" t="n">
        <v>0.09375</v>
      </c>
      <c r="C9" s="4" t="s">
        <v>13</v>
      </c>
    </row>
    <row r="10" customFormat="false" ht="15" hidden="false" customHeight="false" outlineLevel="0" collapsed="false">
      <c r="A10" s="4" t="s">
        <v>14</v>
      </c>
      <c r="B10" s="8" t="n">
        <v>0.23</v>
      </c>
      <c r="C10" s="4" t="s">
        <v>15</v>
      </c>
    </row>
    <row r="11" customFormat="false" ht="15" hidden="false" customHeight="false" outlineLevel="0" collapsed="false">
      <c r="A11" s="4" t="s">
        <v>16</v>
      </c>
      <c r="B11" s="6" t="n">
        <v>48990</v>
      </c>
      <c r="C11" s="4" t="s">
        <v>17</v>
      </c>
    </row>
    <row r="12" customFormat="false" ht="15" hidden="false" customHeight="false" outlineLevel="0" collapsed="false">
      <c r="A12" s="4" t="s">
        <v>18</v>
      </c>
      <c r="B12" s="6" t="n">
        <v>1500</v>
      </c>
      <c r="C12" s="4" t="s">
        <v>19</v>
      </c>
    </row>
    <row r="13" customFormat="false" ht="15" hidden="false" customHeight="false" outlineLevel="0" collapsed="false">
      <c r="A13" s="4" t="s">
        <v>20</v>
      </c>
      <c r="B13" s="6" t="n">
        <v>61990</v>
      </c>
      <c r="C13" s="4" t="s">
        <v>17</v>
      </c>
    </row>
    <row r="14" customFormat="false" ht="15" hidden="false" customHeight="false" outlineLevel="0" collapsed="false">
      <c r="A14" s="4" t="s">
        <v>21</v>
      </c>
      <c r="B14" s="6" t="n">
        <v>1600</v>
      </c>
      <c r="C14" s="4" t="s">
        <v>19</v>
      </c>
    </row>
    <row r="15" customFormat="false" ht="15" hidden="false" customHeight="false" outlineLevel="0" collapsed="false">
      <c r="A15" s="4" t="s">
        <v>22</v>
      </c>
      <c r="B15" s="6" t="n">
        <v>72190</v>
      </c>
      <c r="C15" s="4" t="s">
        <v>23</v>
      </c>
    </row>
    <row r="16" customFormat="false" ht="15" hidden="false" customHeight="false" outlineLevel="0" collapsed="false">
      <c r="A16" s="4" t="s">
        <v>24</v>
      </c>
      <c r="B16" s="6" t="n">
        <v>1200</v>
      </c>
      <c r="C16" s="4" t="s">
        <v>25</v>
      </c>
    </row>
    <row r="17" customFormat="false" ht="15" hidden="false" customHeight="false" outlineLevel="0" collapsed="false">
      <c r="A17" s="4" t="s">
        <v>26</v>
      </c>
      <c r="B17" s="6" t="n">
        <v>0</v>
      </c>
      <c r="C17" s="4" t="s">
        <v>27</v>
      </c>
    </row>
    <row r="18" customFormat="false" ht="15" hidden="false" customHeight="false" outlineLevel="0" collapsed="false">
      <c r="A18" s="4" t="s">
        <v>28</v>
      </c>
      <c r="B18" s="6" t="n">
        <v>4115</v>
      </c>
      <c r="C18" s="4" t="s">
        <v>29</v>
      </c>
    </row>
    <row r="19" customFormat="false" ht="15" hidden="false" customHeight="false" outlineLevel="0" collapsed="false">
      <c r="A19" s="4" t="s">
        <v>30</v>
      </c>
      <c r="B19" s="6" t="n">
        <v>5384</v>
      </c>
      <c r="C19" s="4" t="s">
        <v>29</v>
      </c>
    </row>
    <row r="20" customFormat="false" ht="15" hidden="false" customHeight="false" outlineLevel="0" collapsed="false">
      <c r="A20" s="4" t="s">
        <v>31</v>
      </c>
      <c r="B20" s="5" t="n">
        <v>27</v>
      </c>
      <c r="C20" s="4" t="s">
        <v>32</v>
      </c>
    </row>
    <row r="21" customFormat="false" ht="15" hidden="false" customHeight="false" outlineLevel="0" collapsed="false">
      <c r="A21" s="4" t="s">
        <v>33</v>
      </c>
      <c r="B21" s="5" t="n">
        <v>35</v>
      </c>
      <c r="C21" s="4" t="s">
        <v>32</v>
      </c>
    </row>
    <row r="22" customFormat="false" ht="15" hidden="false" customHeight="false" outlineLevel="0" collapsed="false">
      <c r="A22" s="4" t="s">
        <v>34</v>
      </c>
      <c r="B22" s="6" t="n">
        <v>1600</v>
      </c>
      <c r="C22" s="4" t="s">
        <v>35</v>
      </c>
    </row>
    <row r="23" customFormat="false" ht="15" hidden="false" customHeight="false" outlineLevel="0" collapsed="false">
      <c r="A23" s="4" t="s">
        <v>36</v>
      </c>
      <c r="B23" s="5" t="n">
        <v>40000</v>
      </c>
      <c r="C23" s="4" t="s">
        <v>35</v>
      </c>
    </row>
    <row r="24" customFormat="false" ht="15" hidden="false" customHeight="false" outlineLevel="0" collapsed="false">
      <c r="A24" s="4" t="s">
        <v>37</v>
      </c>
      <c r="B24" s="6" t="n">
        <v>1800</v>
      </c>
      <c r="C24" s="4" t="s">
        <v>35</v>
      </c>
    </row>
    <row r="25" customFormat="false" ht="15" hidden="false" customHeight="false" outlineLevel="0" collapsed="false">
      <c r="A25" s="4" t="s">
        <v>38</v>
      </c>
      <c r="B25" s="5" t="n">
        <v>35000</v>
      </c>
      <c r="C25" s="4" t="s">
        <v>35</v>
      </c>
    </row>
    <row r="26" customFormat="false" ht="26.85" hidden="false" customHeight="false" outlineLevel="0" collapsed="false">
      <c r="A26" s="4" t="s">
        <v>39</v>
      </c>
      <c r="B26" s="6" t="n">
        <v>99</v>
      </c>
      <c r="C26" s="4" t="s">
        <v>40</v>
      </c>
    </row>
    <row r="27" customFormat="false" ht="15" hidden="false" customHeight="false" outlineLevel="0" collapsed="false">
      <c r="A27" s="4" t="s">
        <v>41</v>
      </c>
      <c r="B27" s="6" t="n">
        <v>13000</v>
      </c>
      <c r="C27" s="4" t="s">
        <v>42</v>
      </c>
    </row>
    <row r="28" customFormat="false" ht="15" hidden="false" customHeight="false" outlineLevel="0" collapsed="false">
      <c r="A28" s="4" t="s">
        <v>43</v>
      </c>
      <c r="B28" s="6" t="n">
        <v>20000</v>
      </c>
      <c r="C28" s="4" t="s">
        <v>42</v>
      </c>
    </row>
    <row r="29" customFormat="false" ht="15" hidden="false" customHeight="false" outlineLevel="0" collapsed="false">
      <c r="A29" s="4" t="s">
        <v>44</v>
      </c>
      <c r="B29" s="6" t="n">
        <v>25000</v>
      </c>
      <c r="C29" s="4" t="s">
        <v>42</v>
      </c>
    </row>
    <row r="30" customFormat="false" ht="15" hidden="false" customHeight="false" outlineLevel="0" collapsed="false">
      <c r="A30" s="4" t="s">
        <v>45</v>
      </c>
      <c r="B30" s="6" t="n">
        <v>26000</v>
      </c>
      <c r="C30" s="4" t="s">
        <v>42</v>
      </c>
    </row>
    <row r="31" customFormat="false" ht="15" hidden="false" customHeight="false" outlineLevel="0" collapsed="false">
      <c r="A31" s="4" t="s">
        <v>46</v>
      </c>
      <c r="B31" s="6" t="n">
        <v>1500</v>
      </c>
      <c r="C31" s="4" t="s">
        <v>47</v>
      </c>
    </row>
    <row r="32" customFormat="false" ht="15" hidden="false" customHeight="false" outlineLevel="0" collapsed="false">
      <c r="A32" s="4" t="s">
        <v>48</v>
      </c>
      <c r="B32" s="6" t="n">
        <v>200</v>
      </c>
      <c r="C32" s="4" t="s">
        <v>6</v>
      </c>
    </row>
    <row r="33" customFormat="false" ht="15" hidden="false" customHeight="false" outlineLevel="0" collapsed="false">
      <c r="A33" s="4"/>
      <c r="B33" s="4"/>
      <c r="C33" s="4"/>
    </row>
    <row r="34" customFormat="false" ht="15" hidden="false" customHeight="false" outlineLevel="0" collapsed="false">
      <c r="A34" s="4"/>
      <c r="B34" s="4"/>
      <c r="C34" s="4"/>
    </row>
    <row r="35" customFormat="false" ht="15" hidden="false" customHeight="true" outlineLevel="0" collapsed="false">
      <c r="A35" s="3" t="s">
        <v>49</v>
      </c>
      <c r="B35" s="3"/>
      <c r="C35" s="3"/>
    </row>
    <row r="36" customFormat="false" ht="15" hidden="false" customHeight="false" outlineLevel="0" collapsed="false">
      <c r="A36" s="4" t="s">
        <v>50</v>
      </c>
      <c r="B36" s="9" t="n">
        <v>0</v>
      </c>
      <c r="C36" s="4" t="s">
        <v>51</v>
      </c>
    </row>
    <row r="37" customFormat="false" ht="15" hidden="false" customHeight="false" outlineLevel="0" collapsed="false">
      <c r="A37" s="4" t="s">
        <v>52</v>
      </c>
      <c r="B37" s="9" t="n">
        <v>0</v>
      </c>
      <c r="C37" s="4" t="s">
        <v>51</v>
      </c>
    </row>
    <row r="38" customFormat="false" ht="15" hidden="false" customHeight="false" outlineLevel="0" collapsed="false">
      <c r="A38" s="4" t="s">
        <v>53</v>
      </c>
      <c r="B38" s="9" t="n">
        <v>0</v>
      </c>
      <c r="C38" s="4" t="s">
        <v>51</v>
      </c>
    </row>
    <row r="39" customFormat="false" ht="15" hidden="false" customHeight="false" outlineLevel="0" collapsed="false">
      <c r="A39" s="4" t="s">
        <v>54</v>
      </c>
      <c r="B39" s="9" t="n">
        <v>0</v>
      </c>
      <c r="C39" s="4" t="s">
        <v>51</v>
      </c>
    </row>
    <row r="40" customFormat="false" ht="15" hidden="false" customHeight="false" outlineLevel="0" collapsed="false">
      <c r="A40" s="4" t="s">
        <v>55</v>
      </c>
      <c r="B40" s="9" t="n">
        <v>0</v>
      </c>
      <c r="C40" s="4" t="s">
        <v>51</v>
      </c>
    </row>
    <row r="41" customFormat="false" ht="15" hidden="false" customHeight="false" outlineLevel="0" collapsed="false">
      <c r="A41" s="4" t="s">
        <v>56</v>
      </c>
      <c r="B41" s="9" t="n">
        <v>0</v>
      </c>
      <c r="C41" s="4" t="s">
        <v>51</v>
      </c>
    </row>
    <row r="42" customFormat="false" ht="15" hidden="false" customHeight="false" outlineLevel="0" collapsed="false">
      <c r="A42" s="4" t="s">
        <v>57</v>
      </c>
      <c r="B42" s="9" t="n">
        <v>0</v>
      </c>
      <c r="C42" s="4" t="s">
        <v>51</v>
      </c>
    </row>
    <row r="43" customFormat="false" ht="15" hidden="false" customHeight="false" outlineLevel="0" collapsed="false">
      <c r="A43" s="4"/>
      <c r="B43" s="4"/>
      <c r="C43" s="4"/>
    </row>
    <row r="44" customFormat="false" ht="15" hidden="false" customHeight="false" outlineLevel="0" collapsed="false">
      <c r="A44" s="4"/>
      <c r="B44" s="4"/>
      <c r="C44" s="4"/>
    </row>
    <row r="45" customFormat="false" ht="15" hidden="false" customHeight="true" outlineLevel="0" collapsed="false">
      <c r="A45" s="10" t="s">
        <v>58</v>
      </c>
      <c r="B45" s="10"/>
      <c r="C45" s="10"/>
    </row>
    <row r="46" customFormat="false" ht="15" hidden="false" customHeight="false" outlineLevel="0" collapsed="false">
      <c r="A46" s="4" t="s">
        <v>59</v>
      </c>
      <c r="B46" s="11" t="n">
        <v>12</v>
      </c>
      <c r="C46" s="4" t="s">
        <v>60</v>
      </c>
    </row>
    <row r="47" customFormat="false" ht="15" hidden="false" customHeight="false" outlineLevel="0" collapsed="false">
      <c r="A47" s="4" t="s">
        <v>61</v>
      </c>
      <c r="B47" s="11" t="n">
        <v>100</v>
      </c>
      <c r="C47" s="4" t="s">
        <v>62</v>
      </c>
    </row>
    <row r="48" customFormat="false" ht="15" hidden="false" customHeight="false" outlineLevel="0" collapsed="false">
      <c r="A48" s="4" t="s">
        <v>63</v>
      </c>
      <c r="B48" s="11" t="n">
        <v>0</v>
      </c>
      <c r="C48" s="4" t="s">
        <v>64</v>
      </c>
    </row>
  </sheetData>
  <autoFilter ref="A4:C32"/>
  <mergeCells count="4">
    <mergeCell ref="A1:C1"/>
    <mergeCell ref="A2:C2"/>
    <mergeCell ref="A35:C35"/>
    <mergeCell ref="A45:C45"/>
  </mergeCells>
  <dataValidations count="1">
    <dataValidation allowBlank="false" error="This toggle accepts only 0 or 1." errorStyle="stop" errorTitle="Use 0 or 1" operator="between" prompt="Choose 0 for off or 1 for on." promptTitle="FSD toggle" showDropDown="false" showErrorMessage="true" showInputMessage="true" sqref="B36:B42" type="list">
      <formula1>"0,1"</formula1>
      <formula2>0</formula2>
    </dataValidation>
  </dataValidations>
  <printOptions headings="false" gridLines="false" gridLinesSet="true" horizontalCentered="false" verticalCentered="false"/>
  <pageMargins left="0.25" right="0.2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&amp;CTesla ownership planning model — editable assumptions&amp;RPage &amp;P of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4" min="4" style="0" width="22"/>
    <col collapsed="false" customWidth="true" hidden="false" outlineLevel="0" max="5" min="5" style="0" width="19"/>
    <col collapsed="false" customWidth="true" hidden="false" outlineLevel="0" max="6" min="6" style="0" width="21"/>
    <col collapsed="false" customWidth="true" hidden="false" outlineLevel="0" max="7" min="7" style="0" width="20"/>
    <col collapsed="false" customWidth="true" hidden="false" outlineLevel="0" max="8" min="8" style="0" width="22"/>
  </cols>
  <sheetData>
    <row r="1" customFormat="false" ht="30" hidden="false" customHeight="true" outlineLevel="0" collapsed="false">
      <c r="A1" s="1" t="s">
        <v>65</v>
      </c>
      <c r="B1" s="1"/>
      <c r="C1" s="1"/>
      <c r="D1" s="1"/>
      <c r="E1" s="1"/>
      <c r="F1" s="1"/>
      <c r="G1" s="1"/>
      <c r="H1" s="1"/>
    </row>
    <row r="2" customFormat="false" ht="15" hidden="false" customHeight="true" outlineLevel="0" collapsed="false">
      <c r="A2" s="2" t="s">
        <v>66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12" t="s">
        <v>67</v>
      </c>
      <c r="B4" s="13" t="n">
        <f aca="false">Assumptions!$B$36</f>
        <v>0</v>
      </c>
      <c r="C4" s="13" t="n">
        <f aca="false">Assumptions!$B$37</f>
        <v>0</v>
      </c>
      <c r="D4" s="13" t="n">
        <f aca="false">Assumptions!$B$38</f>
        <v>0</v>
      </c>
      <c r="E4" s="13" t="n">
        <f aca="false">Assumptions!$B$39</f>
        <v>0</v>
      </c>
      <c r="F4" s="13" t="n">
        <f aca="false">Assumptions!$B$40</f>
        <v>0</v>
      </c>
      <c r="G4" s="13" t="n">
        <f aca="false">Assumptions!$B$41</f>
        <v>0</v>
      </c>
      <c r="H4" s="13" t="n">
        <f aca="false">Assumptions!$B$42</f>
        <v>0</v>
      </c>
    </row>
    <row r="5" customFormat="false" ht="15" hidden="false" customHeight="false" outlineLevel="0" collapsed="false">
      <c r="A5" s="14" t="s">
        <v>68</v>
      </c>
      <c r="B5" s="14"/>
      <c r="C5" s="14"/>
      <c r="D5" s="14"/>
      <c r="E5" s="14"/>
      <c r="F5" s="14"/>
      <c r="G5" s="14"/>
      <c r="H5" s="14"/>
    </row>
    <row r="7" customFormat="false" ht="48" hidden="false" customHeight="true" outlineLevel="0" collapsed="false">
      <c r="A7" s="15" t="s">
        <v>69</v>
      </c>
      <c r="B7" s="15" t="s">
        <v>50</v>
      </c>
      <c r="C7" s="15" t="s">
        <v>52</v>
      </c>
      <c r="D7" s="15" t="s">
        <v>53</v>
      </c>
      <c r="E7" s="15" t="s">
        <v>54</v>
      </c>
      <c r="F7" s="15" t="s">
        <v>55</v>
      </c>
      <c r="G7" s="15" t="s">
        <v>56</v>
      </c>
      <c r="H7" s="15" t="s">
        <v>57</v>
      </c>
    </row>
    <row r="8" customFormat="false" ht="15" hidden="false" customHeight="false" outlineLevel="0" collapsed="false">
      <c r="A8" s="16" t="s">
        <v>70</v>
      </c>
      <c r="B8" s="17" t="n">
        <f aca="false">Assumptions!$B$48</f>
        <v>0</v>
      </c>
      <c r="C8" s="17" t="n">
        <f aca="false">Assumptions!$B$11</f>
        <v>48990</v>
      </c>
      <c r="D8" s="17" t="n">
        <f aca="false">Assumptions!$B$11</f>
        <v>48990</v>
      </c>
      <c r="E8" s="17" t="n">
        <f aca="false">Assumptions!$B$13</f>
        <v>61990</v>
      </c>
      <c r="F8" s="17" t="n">
        <f aca="false">Assumptions!$B$13</f>
        <v>61990</v>
      </c>
      <c r="G8" s="17" t="n">
        <f aca="false">Assumptions!$B$15</f>
        <v>72190</v>
      </c>
      <c r="H8" s="17" t="n">
        <f aca="false">Assumptions!$B$15</f>
        <v>72190</v>
      </c>
    </row>
    <row r="9" customFormat="false" ht="15" hidden="false" customHeight="false" outlineLevel="0" collapsed="false">
      <c r="A9" s="16" t="s">
        <v>71</v>
      </c>
      <c r="B9" s="17" t="n">
        <f aca="false">Assumptions!$B$48</f>
        <v>0</v>
      </c>
      <c r="C9" s="17" t="n">
        <f aca="false">Assumptions!$B$12</f>
        <v>1500</v>
      </c>
      <c r="D9" s="17" t="n">
        <f aca="false">Assumptions!$B$12</f>
        <v>1500</v>
      </c>
      <c r="E9" s="17" t="n">
        <f aca="false">Assumptions!$B$14</f>
        <v>1600</v>
      </c>
      <c r="F9" s="17" t="n">
        <f aca="false">Assumptions!$B$14</f>
        <v>1600</v>
      </c>
      <c r="G9" s="17" t="n">
        <f aca="false">Assumptions!$B$17</f>
        <v>0</v>
      </c>
      <c r="H9" s="17" t="n">
        <f aca="false">Assumptions!$B$17</f>
        <v>0</v>
      </c>
    </row>
    <row r="10" customFormat="false" ht="15" hidden="false" customHeight="false" outlineLevel="0" collapsed="false">
      <c r="A10" s="16" t="s">
        <v>72</v>
      </c>
      <c r="B10" s="17" t="n">
        <f aca="false">Assumptions!$B$48</f>
        <v>0</v>
      </c>
      <c r="C10" s="17" t="n">
        <f aca="false">Assumptions!$B$48</f>
        <v>0</v>
      </c>
      <c r="D10" s="17" t="n">
        <f aca="false">Assumptions!$B$48</f>
        <v>0</v>
      </c>
      <c r="E10" s="17" t="n">
        <f aca="false">Assumptions!$B$48</f>
        <v>0</v>
      </c>
      <c r="F10" s="17" t="n">
        <f aca="false">Assumptions!$B$48</f>
        <v>0</v>
      </c>
      <c r="G10" s="17" t="n">
        <f aca="false">Assumptions!$B$16</f>
        <v>1200</v>
      </c>
      <c r="H10" s="17" t="n">
        <f aca="false">Assumptions!$B$16</f>
        <v>1200</v>
      </c>
    </row>
    <row r="11" customFormat="false" ht="15" hidden="false" customHeight="false" outlineLevel="0" collapsed="false">
      <c r="A11" s="16" t="s">
        <v>73</v>
      </c>
      <c r="B11" s="17" t="n">
        <f aca="false">(Assumptions!$B$48+Assumptions!$B$48)*Assumptions!$B$9</f>
        <v>0</v>
      </c>
      <c r="C11" s="17" t="n">
        <f aca="false">(Assumptions!$B$11+Assumptions!$B$12)*Assumptions!$B$9</f>
        <v>4733.4375</v>
      </c>
      <c r="D11" s="17" t="n">
        <f aca="false">(Assumptions!$B$11+Assumptions!$B$12)*Assumptions!$B$9</f>
        <v>4733.4375</v>
      </c>
      <c r="E11" s="17" t="n">
        <f aca="false">(Assumptions!$B$13+Assumptions!$B$14)*Assumptions!$B$9</f>
        <v>5961.5625</v>
      </c>
      <c r="F11" s="17" t="n">
        <f aca="false">(Assumptions!$B$13+Assumptions!$B$14)*Assumptions!$B$9</f>
        <v>5961.5625</v>
      </c>
      <c r="G11" s="17" t="n">
        <f aca="false">(Assumptions!$B$15+Assumptions!$B$17)*Assumptions!$B$9</f>
        <v>6767.8125</v>
      </c>
      <c r="H11" s="17" t="n">
        <f aca="false">(Assumptions!$B$15+Assumptions!$B$17)*Assumptions!$B$9</f>
        <v>6767.8125</v>
      </c>
    </row>
    <row r="12" customFormat="false" ht="15" hidden="false" customHeight="false" outlineLevel="0" collapsed="false">
      <c r="A12" s="16" t="s">
        <v>74</v>
      </c>
      <c r="B12" s="17" t="n">
        <f aca="false">Assumptions!$B$48</f>
        <v>0</v>
      </c>
      <c r="C12" s="17" t="n">
        <f aca="false">Assumptions!$B$7</f>
        <v>24000</v>
      </c>
      <c r="D12" s="17" t="n">
        <f aca="false">Assumptions!$B$48</f>
        <v>0</v>
      </c>
      <c r="E12" s="17" t="n">
        <f aca="false">Assumptions!$B$7</f>
        <v>24000</v>
      </c>
      <c r="F12" s="17" t="n">
        <f aca="false">Assumptions!$B$48</f>
        <v>0</v>
      </c>
      <c r="G12" s="17" t="n">
        <f aca="false">Assumptions!$B$7</f>
        <v>24000</v>
      </c>
      <c r="H12" s="17" t="n">
        <f aca="false">Assumptions!$B$48</f>
        <v>0</v>
      </c>
    </row>
    <row r="13" customFormat="false" ht="15" hidden="false" customHeight="false" outlineLevel="0" collapsed="false">
      <c r="A13" s="16" t="s">
        <v>75</v>
      </c>
      <c r="B13" s="17" t="n">
        <f aca="false">Assumptions!$B$48</f>
        <v>0</v>
      </c>
      <c r="C13" s="17" t="n">
        <f aca="false">Assumptions!$B$48</f>
        <v>0</v>
      </c>
      <c r="D13" s="17" t="n">
        <f aca="false">Assumptions!$B$8</f>
        <v>26500</v>
      </c>
      <c r="E13" s="17" t="n">
        <f aca="false">Assumptions!$B$48</f>
        <v>0</v>
      </c>
      <c r="F13" s="17" t="n">
        <f aca="false">Assumptions!$B$8</f>
        <v>26500</v>
      </c>
      <c r="G13" s="17" t="n">
        <f aca="false">Assumptions!$B$48</f>
        <v>0</v>
      </c>
      <c r="H13" s="17" t="n">
        <f aca="false">Assumptions!$B$8</f>
        <v>26500</v>
      </c>
    </row>
    <row r="14" customFormat="false" ht="15" hidden="false" customHeight="false" outlineLevel="0" collapsed="false">
      <c r="A14" s="18" t="s">
        <v>76</v>
      </c>
      <c r="B14" s="19" t="n">
        <f aca="false">SUM(B8:B11)-SUM(B12:B13)+Assumptions!$B$48</f>
        <v>0</v>
      </c>
      <c r="C14" s="19" t="n">
        <f aca="false">SUM(C8:C11)-SUM(C12:C13)+Assumptions!$B$48</f>
        <v>31223.4375</v>
      </c>
      <c r="D14" s="19" t="n">
        <f aca="false">SUM(D8:D11)-SUM(D12:D13)+Assumptions!$B$48</f>
        <v>28723.4375</v>
      </c>
      <c r="E14" s="19" t="n">
        <f aca="false">SUM(E8:E11)-SUM(E12:E13)+Assumptions!$B$48</f>
        <v>45551.5625</v>
      </c>
      <c r="F14" s="19" t="n">
        <f aca="false">SUM(F8:F11)-SUM(F12:F13)+Assumptions!$B$48</f>
        <v>43051.5625</v>
      </c>
      <c r="G14" s="19" t="n">
        <f aca="false">SUM(G8:G11)-SUM(G12:G13)+Assumptions!$B$48</f>
        <v>56157.8125</v>
      </c>
      <c r="H14" s="19" t="n">
        <f aca="false">SUM(H8:H11)-SUM(H12:H13)+Assumptions!$B$48</f>
        <v>53657.8125</v>
      </c>
    </row>
    <row r="15" customFormat="false" ht="15" hidden="false" customHeight="false" outlineLevel="0" collapsed="false">
      <c r="A15" s="16" t="s">
        <v>77</v>
      </c>
      <c r="B15" s="17" t="n">
        <f aca="false">Assumptions!$B$18*Assumptions!$B$5</f>
        <v>20575</v>
      </c>
      <c r="C15" s="17" t="n">
        <f aca="false">Assumptions!$B$18*Assumptions!$B$5</f>
        <v>20575</v>
      </c>
      <c r="D15" s="17" t="n">
        <f aca="false">Assumptions!$B$18*Assumptions!$B$5</f>
        <v>20575</v>
      </c>
      <c r="E15" s="17" t="n">
        <f aca="false">Assumptions!$B$18*Assumptions!$B$5</f>
        <v>20575</v>
      </c>
      <c r="F15" s="17" t="n">
        <f aca="false">Assumptions!$B$18*Assumptions!$B$5</f>
        <v>20575</v>
      </c>
      <c r="G15" s="17" t="n">
        <f aca="false">Assumptions!$B$19*Assumptions!$B$5</f>
        <v>26920</v>
      </c>
      <c r="H15" s="17" t="n">
        <f aca="false">Assumptions!$B$19*Assumptions!$B$5</f>
        <v>26920</v>
      </c>
    </row>
    <row r="16" customFormat="false" ht="15" hidden="false" customHeight="false" outlineLevel="0" collapsed="false">
      <c r="A16" s="16" t="s">
        <v>78</v>
      </c>
      <c r="B16" s="17" t="n">
        <f aca="false">(Assumptions!$B$6*Assumptions!$B$5/Assumptions!$B$47)*Assumptions!$B$20*Assumptions!$B$10</f>
        <v>3726</v>
      </c>
      <c r="C16" s="17" t="n">
        <f aca="false">(Assumptions!$B$6*Assumptions!$B$5/Assumptions!$B$47)*Assumptions!$B$20*Assumptions!$B$10</f>
        <v>3726</v>
      </c>
      <c r="D16" s="17" t="n">
        <f aca="false">(Assumptions!$B$6*Assumptions!$B$5/Assumptions!$B$47)*Assumptions!$B$20*Assumptions!$B$10</f>
        <v>3726</v>
      </c>
      <c r="E16" s="17" t="n">
        <f aca="false">(Assumptions!$B$6*Assumptions!$B$5/Assumptions!$B$47)*Assumptions!$B$20*Assumptions!$B$10</f>
        <v>3726</v>
      </c>
      <c r="F16" s="17" t="n">
        <f aca="false">(Assumptions!$B$6*Assumptions!$B$5/Assumptions!$B$47)*Assumptions!$B$20*Assumptions!$B$10</f>
        <v>3726</v>
      </c>
      <c r="G16" s="17" t="n">
        <f aca="false">(Assumptions!$B$6*Assumptions!$B$5/Assumptions!$B$47)*Assumptions!$B$21*Assumptions!$B$10</f>
        <v>4830</v>
      </c>
      <c r="H16" s="17" t="n">
        <f aca="false">(Assumptions!$B$6*Assumptions!$B$5/Assumptions!$B$47)*Assumptions!$B$21*Assumptions!$B$10</f>
        <v>4830</v>
      </c>
    </row>
    <row r="17" customFormat="false" ht="15" hidden="false" customHeight="false" outlineLevel="0" collapsed="false">
      <c r="A17" s="16" t="s">
        <v>79</v>
      </c>
      <c r="B17" s="17" t="n">
        <f aca="false">ROUNDUP((Assumptions!$B$6*Assumptions!$B$5)/Assumptions!$B$23,Assumptions!$B$48)*Assumptions!$B$22</f>
        <v>3200</v>
      </c>
      <c r="C17" s="17" t="n">
        <f aca="false">ROUNDUP((Assumptions!$B$6*Assumptions!$B$5)/Assumptions!$B$23,Assumptions!$B$48)*Assumptions!$B$22</f>
        <v>3200</v>
      </c>
      <c r="D17" s="17" t="n">
        <f aca="false">ROUNDUP((Assumptions!$B$6*Assumptions!$B$5)/Assumptions!$B$23,Assumptions!$B$48)*Assumptions!$B$22</f>
        <v>3200</v>
      </c>
      <c r="E17" s="17" t="n">
        <f aca="false">ROUNDUP((Assumptions!$B$6*Assumptions!$B$5)/Assumptions!$B$23,Assumptions!$B$48)*Assumptions!$B$22</f>
        <v>3200</v>
      </c>
      <c r="F17" s="17" t="n">
        <f aca="false">ROUNDUP((Assumptions!$B$6*Assumptions!$B$5)/Assumptions!$B$23,Assumptions!$B$48)*Assumptions!$B$22</f>
        <v>3200</v>
      </c>
      <c r="G17" s="17" t="n">
        <f aca="false">ROUNDUP((Assumptions!$B$6*Assumptions!$B$5)/Assumptions!$B$25,Assumptions!$B$48)*Assumptions!$B$24</f>
        <v>3600</v>
      </c>
      <c r="H17" s="17" t="n">
        <f aca="false">ROUNDUP((Assumptions!$B$6*Assumptions!$B$5)/Assumptions!$B$25,Assumptions!$B$48)*Assumptions!$B$24</f>
        <v>3600</v>
      </c>
    </row>
    <row r="18" customFormat="false" ht="15" hidden="false" customHeight="false" outlineLevel="0" collapsed="false">
      <c r="A18" s="16" t="s">
        <v>80</v>
      </c>
      <c r="B18" s="17" t="n">
        <f aca="false">Assumptions!$B$26*Assumptions!$B$46*Assumptions!$B$5*Assumptions!$B$36</f>
        <v>0</v>
      </c>
      <c r="C18" s="17" t="n">
        <f aca="false">Assumptions!$B$26*Assumptions!$B$46*Assumptions!$B$5*Assumptions!$B$37</f>
        <v>0</v>
      </c>
      <c r="D18" s="17" t="n">
        <f aca="false">Assumptions!$B$26*Assumptions!$B$46*Assumptions!$B$5*Assumptions!$B$38</f>
        <v>0</v>
      </c>
      <c r="E18" s="17" t="n">
        <f aca="false">Assumptions!$B$26*Assumptions!$B$46*Assumptions!$B$5*Assumptions!$B$39</f>
        <v>0</v>
      </c>
      <c r="F18" s="17" t="n">
        <f aca="false">Assumptions!$B$26*Assumptions!$B$46*Assumptions!$B$5*Assumptions!$B$40</f>
        <v>0</v>
      </c>
      <c r="G18" s="17" t="n">
        <f aca="false">Assumptions!$B$26*Assumptions!$B$46*Assumptions!$B$5*Assumptions!$B$41</f>
        <v>0</v>
      </c>
      <c r="H18" s="17" t="n">
        <f aca="false">Assumptions!$B$26*Assumptions!$B$46*Assumptions!$B$5*Assumptions!$B$42</f>
        <v>0</v>
      </c>
    </row>
    <row r="19" customFormat="false" ht="15" hidden="false" customHeight="false" outlineLevel="0" collapsed="false">
      <c r="A19" s="16" t="s">
        <v>81</v>
      </c>
      <c r="B19" s="17" t="n">
        <f aca="false">Assumptions!$B$32*Assumptions!$B$5+Assumptions!$B$48</f>
        <v>1000</v>
      </c>
      <c r="C19" s="17" t="n">
        <f aca="false">Assumptions!$B$32*Assumptions!$B$5+Assumptions!$B$48</f>
        <v>1000</v>
      </c>
      <c r="D19" s="17" t="n">
        <f aca="false">Assumptions!$B$32*Assumptions!$B$5+Assumptions!$B$48</f>
        <v>1000</v>
      </c>
      <c r="E19" s="17" t="n">
        <f aca="false">Assumptions!$B$32*Assumptions!$B$5+Assumptions!$B$48</f>
        <v>1000</v>
      </c>
      <c r="F19" s="17" t="n">
        <f aca="false">Assumptions!$B$32*Assumptions!$B$5+Assumptions!$B$48</f>
        <v>1000</v>
      </c>
      <c r="G19" s="17" t="n">
        <f aca="false">Assumptions!$B$32*Assumptions!$B$5+Assumptions!$B$31</f>
        <v>2500</v>
      </c>
      <c r="H19" s="17" t="n">
        <f aca="false">Assumptions!$B$32*Assumptions!$B$5+Assumptions!$B$31</f>
        <v>2500</v>
      </c>
    </row>
    <row r="20" customFormat="false" ht="15" hidden="false" customHeight="false" outlineLevel="0" collapsed="false">
      <c r="A20" s="16" t="s">
        <v>82</v>
      </c>
      <c r="B20" s="17" t="n">
        <f aca="false">Assumptions!$B$27</f>
        <v>13000</v>
      </c>
      <c r="C20" s="17" t="n">
        <f aca="false">Assumptions!$B$28</f>
        <v>20000</v>
      </c>
      <c r="D20" s="17" t="n">
        <f aca="false">Assumptions!$B$28</f>
        <v>20000</v>
      </c>
      <c r="E20" s="17" t="n">
        <f aca="false">Assumptions!$B$29</f>
        <v>25000</v>
      </c>
      <c r="F20" s="17" t="n">
        <f aca="false">Assumptions!$B$29</f>
        <v>25000</v>
      </c>
      <c r="G20" s="17" t="n">
        <f aca="false">Assumptions!$B$30</f>
        <v>26000</v>
      </c>
      <c r="H20" s="17" t="n">
        <f aca="false">Assumptions!$B$30</f>
        <v>26000</v>
      </c>
    </row>
    <row r="21" customFormat="false" ht="15" hidden="false" customHeight="false" outlineLevel="0" collapsed="false">
      <c r="A21" s="20" t="s">
        <v>83</v>
      </c>
      <c r="B21" s="21" t="n">
        <f aca="false">SUM(B14:B19)-B20+Assumptions!$B$48</f>
        <v>15501</v>
      </c>
      <c r="C21" s="21" t="n">
        <f aca="false">SUM(C14:C19)-C20+Assumptions!$B$48</f>
        <v>39724.4375</v>
      </c>
      <c r="D21" s="21" t="n">
        <f aca="false">SUM(D14:D19)-D20+Assumptions!$B$48</f>
        <v>37224.4375</v>
      </c>
      <c r="E21" s="21" t="n">
        <f aca="false">SUM(E14:E19)-E20+Assumptions!$B$48</f>
        <v>49052.5625</v>
      </c>
      <c r="F21" s="21" t="n">
        <f aca="false">SUM(F14:F19)-F20+Assumptions!$B$48</f>
        <v>46552.5625</v>
      </c>
      <c r="G21" s="21" t="n">
        <f aca="false">SUM(G14:G19)-G20+Assumptions!$B$48</f>
        <v>68007.8125</v>
      </c>
      <c r="H21" s="21" t="n">
        <f aca="false">SUM(H14:H19)-H20+Assumptions!$B$48</f>
        <v>65507.8125</v>
      </c>
    </row>
    <row r="24" customFormat="false" ht="15" hidden="false" customHeight="false" outlineLevel="0" collapsed="false">
      <c r="A24" s="22" t="s">
        <v>84</v>
      </c>
      <c r="B24" s="22"/>
      <c r="C24" s="22"/>
      <c r="D24" s="22"/>
      <c r="E24" s="22"/>
      <c r="F24" s="22"/>
      <c r="G24" s="22"/>
      <c r="H24" s="22"/>
    </row>
    <row r="25" customFormat="false" ht="30" hidden="false" customHeight="true" outlineLevel="0" collapsed="false">
      <c r="A25" s="23" t="s">
        <v>85</v>
      </c>
      <c r="B25" s="23"/>
      <c r="C25" s="23"/>
      <c r="D25" s="23"/>
      <c r="E25" s="23"/>
      <c r="F25" s="23"/>
      <c r="G25" s="23"/>
      <c r="H25" s="23"/>
    </row>
    <row r="26" customFormat="false" ht="45.75" hidden="false" customHeight="true" outlineLevel="0" collapsed="false">
      <c r="A26" s="23" t="s">
        <v>86</v>
      </c>
      <c r="B26" s="23"/>
      <c r="C26" s="23"/>
      <c r="D26" s="23"/>
      <c r="E26" s="23"/>
      <c r="F26" s="23"/>
      <c r="G26" s="23"/>
      <c r="H26" s="23"/>
    </row>
    <row r="27" customFormat="false" ht="30" hidden="false" customHeight="true" outlineLevel="0" collapsed="false">
      <c r="A27" s="23" t="s">
        <v>87</v>
      </c>
      <c r="B27" s="23"/>
      <c r="C27" s="23"/>
      <c r="D27" s="23"/>
      <c r="E27" s="23"/>
      <c r="F27" s="23"/>
      <c r="G27" s="23"/>
      <c r="H27" s="23"/>
    </row>
    <row r="28" customFormat="false" ht="30" hidden="false" customHeight="true" outlineLevel="0" collapsed="false">
      <c r="A28" s="23" t="s">
        <v>88</v>
      </c>
      <c r="B28" s="23"/>
      <c r="C28" s="23"/>
      <c r="D28" s="23"/>
      <c r="E28" s="23"/>
      <c r="F28" s="23"/>
      <c r="G28" s="23"/>
      <c r="H28" s="23"/>
    </row>
    <row r="29" customFormat="false" ht="30" hidden="false" customHeight="true" outlineLevel="0" collapsed="false">
      <c r="A29" s="23" t="s">
        <v>89</v>
      </c>
      <c r="B29" s="23"/>
      <c r="C29" s="23"/>
      <c r="D29" s="23"/>
      <c r="E29" s="23"/>
      <c r="F29" s="23"/>
      <c r="G29" s="23"/>
      <c r="H29" s="23"/>
    </row>
    <row r="30" customFormat="false" ht="30" hidden="false" customHeight="true" outlineLevel="0" collapsed="false">
      <c r="A30" s="23" t="s">
        <v>90</v>
      </c>
      <c r="B30" s="23"/>
      <c r="C30" s="23"/>
      <c r="D30" s="23"/>
      <c r="E30" s="23"/>
      <c r="F30" s="23"/>
      <c r="G30" s="23"/>
      <c r="H30" s="23"/>
    </row>
    <row r="31" customFormat="false" ht="45.75" hidden="false" customHeight="true" outlineLevel="0" collapsed="false">
      <c r="A31" s="23" t="s">
        <v>91</v>
      </c>
      <c r="B31" s="23"/>
      <c r="C31" s="23"/>
      <c r="D31" s="23"/>
      <c r="E31" s="23"/>
      <c r="F31" s="23"/>
      <c r="G31" s="23"/>
      <c r="H31" s="23"/>
    </row>
    <row r="32" customFormat="false" ht="45.75" hidden="false" customHeight="true" outlineLevel="0" collapsed="false">
      <c r="A32" s="23" t="s">
        <v>92</v>
      </c>
      <c r="B32" s="23"/>
      <c r="C32" s="23"/>
      <c r="D32" s="23"/>
      <c r="E32" s="23"/>
      <c r="F32" s="23"/>
      <c r="G32" s="23"/>
      <c r="H32" s="23"/>
    </row>
    <row r="33" customFormat="false" ht="30" hidden="false" customHeight="true" outlineLevel="0" collapsed="false">
      <c r="A33" s="23" t="s">
        <v>93</v>
      </c>
      <c r="B33" s="23"/>
      <c r="C33" s="23"/>
      <c r="D33" s="23"/>
      <c r="E33" s="23"/>
      <c r="F33" s="23"/>
      <c r="G33" s="23"/>
      <c r="H33" s="23"/>
    </row>
  </sheetData>
  <mergeCells count="13">
    <mergeCell ref="A1:H1"/>
    <mergeCell ref="A2:H2"/>
    <mergeCell ref="A5:H5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</mergeCells>
  <conditionalFormatting sqref="B21:H21">
    <cfRule type="colorScale" priority="2">
      <colorScale>
        <cfvo type="min" val="0"/>
        <cfvo type="percentile" val="50"/>
        <cfvo type="max" val="0"/>
        <color rgb="FFC6EFCE"/>
        <color rgb="FFFFF2CC"/>
        <color rgb="FFF4CCCC"/>
      </colorScale>
    </cfRule>
  </conditionalFormatting>
  <printOptions headings="false" gridLines="false" gridLinesSet="true" horizontalCentered="false" verticalCentered="false"/>
  <pageMargins left="0.25" right="0.25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&amp;CTesla ownership planning model — editable assumptions&amp;RPage 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2026-09-25T03:10:43Z</dcterms:created>
  <dc:creator>M</dc:creator>
  <dc:description/>
  <dc:language>en-US</dc:language>
  <cp:lastModifiedBy/>
  <dcterms:modified xsi:type="dcterms:W3CDTF">2026-09-25T03:10:43Z</dcterms:modified>
  <cp:revision>0</cp:revision>
  <dc:subject>Editable five-year ownership cost comparison for Tesla vehicle options</dc:subject>
  <dc:title>Tesla 5-Year Ownership Analysis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